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MGT\Szablony\"/>
    </mc:Choice>
  </mc:AlternateContent>
  <xr:revisionPtr revIDLastSave="0" documentId="13_ncr:1_{CA766F55-1E0E-48A6-8B5A-E6FD6ADAF14D}" xr6:coauthVersionLast="47" xr6:coauthVersionMax="47" xr10:uidLastSave="{00000000-0000-0000-0000-000000000000}"/>
  <bookViews>
    <workbookView xWindow="-24585" yWindow="2700" windowWidth="21600" windowHeight="11310" xr2:uid="{00000000-000D-0000-FFFF-FFFF00000000}"/>
  </bookViews>
  <sheets>
    <sheet name="Arkusz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E13" i="3"/>
  <c r="I8" i="3"/>
  <c r="I9" i="3" s="1"/>
  <c r="J9" i="3"/>
  <c r="F8" i="3"/>
  <c r="F9" i="3"/>
  <c r="E8" i="3"/>
  <c r="E9" i="3" s="1"/>
  <c r="C29" i="3"/>
  <c r="F29" i="3"/>
  <c r="C33" i="3"/>
  <c r="F33" i="3"/>
  <c r="B31" i="3"/>
  <c r="B28" i="3"/>
  <c r="C8" i="3"/>
  <c r="D28" i="3" s="1"/>
  <c r="F28" i="3" s="1"/>
  <c r="C35" i="3"/>
  <c r="C34" i="3"/>
  <c r="B30" i="3"/>
  <c r="C13" i="3"/>
  <c r="D8" i="3"/>
  <c r="D9" i="3"/>
  <c r="E33" i="3"/>
  <c r="E34" i="3"/>
  <c r="E35" i="3"/>
  <c r="F35" i="3"/>
  <c r="A5" i="3"/>
  <c r="H8" i="3"/>
  <c r="H9" i="3"/>
  <c r="G8" i="3"/>
  <c r="F34" i="3"/>
  <c r="G9" i="3" l="1"/>
  <c r="E12" i="3" s="1"/>
  <c r="D30" i="3"/>
  <c r="D31" i="3" l="1"/>
  <c r="F31" i="3" s="1"/>
  <c r="F30" i="3"/>
  <c r="F36" i="3" l="1"/>
  <c r="C9" i="3" s="1"/>
  <c r="C12" i="3" s="1"/>
  <c r="C14" i="3" s="1"/>
  <c r="H16" i="3" s="1"/>
  <c r="H21" i="3" l="1"/>
  <c r="B22" i="3" s="1"/>
  <c r="C16" i="3"/>
</calcChain>
</file>

<file path=xl/sharedStrings.xml><?xml version="1.0" encoding="utf-8"?>
<sst xmlns="http://schemas.openxmlformats.org/spreadsheetml/2006/main" count="44" uniqueCount="42">
  <si>
    <t>Lokal</t>
  </si>
  <si>
    <t>Data odczytu</t>
  </si>
  <si>
    <t>poniżej</t>
  </si>
  <si>
    <t>Suma opłat</t>
  </si>
  <si>
    <t>Suma zaliczek</t>
  </si>
  <si>
    <t>Rozliczenie końcowe</t>
  </si>
  <si>
    <t>+</t>
  </si>
  <si>
    <t>Kaucja</t>
  </si>
  <si>
    <t>Kwota wypłaty</t>
  </si>
  <si>
    <t>Zużycie</t>
  </si>
  <si>
    <t>Stałe</t>
  </si>
  <si>
    <t>Kwota</t>
  </si>
  <si>
    <t>Energia czynna</t>
  </si>
  <si>
    <t>Opłata handlowa</t>
  </si>
  <si>
    <t>Opłata jakościowa</t>
  </si>
  <si>
    <t>Opłata sieciowa zmienna</t>
  </si>
  <si>
    <t>Opłata OZE</t>
  </si>
  <si>
    <t>Opłata sieciowa stała</t>
  </si>
  <si>
    <t>Opłata przejściowa</t>
  </si>
  <si>
    <t>Opłata abonamentowa</t>
  </si>
  <si>
    <t>Razem</t>
  </si>
  <si>
    <t xml:space="preserve">Data </t>
  </si>
  <si>
    <t xml:space="preserve">Adres </t>
  </si>
  <si>
    <t>Prąd</t>
  </si>
  <si>
    <t>Gaz</t>
  </si>
  <si>
    <t xml:space="preserve">Ogrzewanie </t>
  </si>
  <si>
    <t>Śmieci</t>
  </si>
  <si>
    <t>Stawka zużycia</t>
  </si>
  <si>
    <t>Kwota obciążenia</t>
  </si>
  <si>
    <t>Obciążenie kaucji</t>
  </si>
  <si>
    <t>Numer rachunku do przelewu</t>
  </si>
  <si>
    <t>Rozliczenie zużycia prądu</t>
  </si>
  <si>
    <t>Kwh</t>
  </si>
  <si>
    <t>m-c</t>
  </si>
  <si>
    <t>Zaliczki za m-ce:</t>
  </si>
  <si>
    <t>Zimna woda 1</t>
  </si>
  <si>
    <t>Zimna woda 2</t>
  </si>
  <si>
    <t>Ciepła woda 1</t>
  </si>
  <si>
    <t>Ciepła woda 2</t>
  </si>
  <si>
    <t>11-2023 do 07-2024</t>
  </si>
  <si>
    <t>Warszawski Świt 12/116</t>
  </si>
  <si>
    <t>72103000190109851700461988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</si>
</sst>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2" borderId="16" xfId="0" applyFill="1" applyBorder="1"/>
    <xf numFmtId="0" fontId="1" fillId="2" borderId="17" xfId="0" applyFont="1" applyFill="1" applyBorder="1"/>
    <xf numFmtId="2" fontId="1" fillId="2" borderId="18" xfId="0" applyNumberFormat="1" applyFont="1" applyFill="1" applyBorder="1"/>
    <xf numFmtId="0" fontId="3" fillId="0" borderId="1" xfId="0" applyFont="1" applyBorder="1"/>
    <xf numFmtId="2" fontId="0" fillId="0" borderId="1" xfId="0" applyNumberFormat="1" applyBorder="1"/>
    <xf numFmtId="0" fontId="4" fillId="0" borderId="3" xfId="0" applyFont="1" applyBorder="1"/>
    <xf numFmtId="2" fontId="0" fillId="0" borderId="7" xfId="0" applyNumberFormat="1" applyBorder="1"/>
    <xf numFmtId="2" fontId="0" fillId="2" borderId="19" xfId="0" applyNumberFormat="1" applyFill="1" applyBorder="1"/>
    <xf numFmtId="2" fontId="0" fillId="0" borderId="2" xfId="0" applyNumberFormat="1" applyBorder="1"/>
    <xf numFmtId="2" fontId="0" fillId="0" borderId="20" xfId="0" applyNumberFormat="1" applyBorder="1"/>
    <xf numFmtId="0" fontId="4" fillId="0" borderId="1" xfId="0" applyFont="1" applyBorder="1"/>
    <xf numFmtId="2" fontId="0" fillId="0" borderId="14" xfId="0" applyNumberFormat="1" applyBorder="1"/>
    <xf numFmtId="14" fontId="1" fillId="0" borderId="2" xfId="0" applyNumberFormat="1" applyFont="1" applyBorder="1"/>
    <xf numFmtId="14" fontId="4" fillId="0" borderId="7" xfId="0" applyNumberFormat="1" applyFont="1" applyBorder="1" applyAlignment="1">
      <alignment horizontal="center"/>
    </xf>
    <xf numFmtId="2" fontId="0" fillId="0" borderId="0" xfId="0" applyNumberFormat="1"/>
    <xf numFmtId="49" fontId="4" fillId="0" borderId="32" xfId="0" quotePrefix="1" applyNumberFormat="1" applyFon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6"/>
  <sheetViews>
    <sheetView tabSelected="1" workbookViewId="0">
      <selection activeCell="A5" sqref="A5"/>
    </sheetView>
  </sheetViews>
  <sheetFormatPr defaultRowHeight="12.75" x14ac:dyDescent="0.2"/>
  <cols>
    <col min="1" max="1" width="25.5703125" bestFit="1" customWidth="1"/>
    <col min="2" max="2" width="12.5703125" bestFit="1" customWidth="1"/>
    <col min="3" max="3" width="10.5703125" customWidth="1"/>
    <col min="4" max="4" width="7.7109375" customWidth="1"/>
    <col min="5" max="6" width="12.42578125" bestFit="1" customWidth="1"/>
    <col min="7" max="8" width="12.5703125" bestFit="1" customWidth="1"/>
  </cols>
  <sheetData>
    <row r="2" spans="1:12" x14ac:dyDescent="0.2">
      <c r="A2" s="2" t="s">
        <v>21</v>
      </c>
      <c r="B2" s="31">
        <f ca="1">TODAY()</f>
        <v>45607</v>
      </c>
    </row>
    <row r="3" spans="1:12" ht="13.5" thickBot="1" x14ac:dyDescent="0.25">
      <c r="A3" s="1" t="s">
        <v>0</v>
      </c>
      <c r="B3" s="42" t="s">
        <v>40</v>
      </c>
      <c r="C3" s="43"/>
      <c r="D3" s="43"/>
    </row>
    <row r="4" spans="1:12" x14ac:dyDescent="0.2">
      <c r="A4" s="4" t="s">
        <v>22</v>
      </c>
      <c r="B4" s="5" t="s">
        <v>1</v>
      </c>
      <c r="C4" s="6" t="s">
        <v>23</v>
      </c>
      <c r="D4" s="7" t="s">
        <v>24</v>
      </c>
      <c r="E4" s="5" t="s">
        <v>35</v>
      </c>
      <c r="F4" s="5" t="s">
        <v>36</v>
      </c>
      <c r="G4" s="6" t="s">
        <v>37</v>
      </c>
      <c r="H4" s="6" t="s">
        <v>38</v>
      </c>
      <c r="I4" s="6" t="s">
        <v>25</v>
      </c>
      <c r="J4" s="7" t="s">
        <v>26</v>
      </c>
    </row>
    <row r="5" spans="1:12" x14ac:dyDescent="0.2">
      <c r="A5" s="11" t="str">
        <f>+B3</f>
        <v>Warszawski Świt 12/116</v>
      </c>
      <c r="B5" s="32">
        <v>45237</v>
      </c>
      <c r="C5" s="1">
        <v>0</v>
      </c>
      <c r="D5" s="9">
        <v>0</v>
      </c>
      <c r="E5" s="8">
        <v>0</v>
      </c>
      <c r="F5" s="8">
        <v>0</v>
      </c>
      <c r="G5" s="8">
        <v>0</v>
      </c>
      <c r="H5" s="1">
        <v>0</v>
      </c>
      <c r="I5" s="1">
        <v>0</v>
      </c>
      <c r="J5" s="9"/>
    </row>
    <row r="6" spans="1:12" x14ac:dyDescent="0.2">
      <c r="A6" s="11"/>
      <c r="B6" s="32">
        <v>45502</v>
      </c>
      <c r="C6" s="1">
        <v>0</v>
      </c>
      <c r="D6" s="9">
        <v>0</v>
      </c>
      <c r="E6" s="1">
        <v>0</v>
      </c>
      <c r="F6" s="1">
        <v>0</v>
      </c>
      <c r="G6" s="1">
        <v>0</v>
      </c>
      <c r="H6" s="1">
        <v>0</v>
      </c>
      <c r="I6" s="23">
        <v>0</v>
      </c>
      <c r="J6" s="9"/>
    </row>
    <row r="7" spans="1:12" x14ac:dyDescent="0.2">
      <c r="A7" s="4" t="s">
        <v>27</v>
      </c>
      <c r="B7" s="8"/>
      <c r="C7" s="22" t="s">
        <v>2</v>
      </c>
      <c r="D7" s="9">
        <v>2.4500000000000002</v>
      </c>
      <c r="E7" s="8">
        <v>13.7</v>
      </c>
      <c r="F7" s="1">
        <v>13.7</v>
      </c>
      <c r="G7" s="8">
        <v>54.9</v>
      </c>
      <c r="H7" s="1">
        <v>54.9</v>
      </c>
      <c r="I7" s="23">
        <v>103</v>
      </c>
      <c r="J7" s="9">
        <v>60</v>
      </c>
    </row>
    <row r="8" spans="1:12" x14ac:dyDescent="0.2">
      <c r="A8" s="4" t="s">
        <v>9</v>
      </c>
      <c r="B8" s="8"/>
      <c r="C8" s="1">
        <f>+C6-C5</f>
        <v>0</v>
      </c>
      <c r="D8" s="9">
        <f>D6-D5</f>
        <v>0</v>
      </c>
      <c r="E8" s="8">
        <f>+(E6-E5)</f>
        <v>0</v>
      </c>
      <c r="F8" s="8">
        <f>+(F6-F5)</f>
        <v>0</v>
      </c>
      <c r="G8" s="8">
        <f>+(G6-G5)</f>
        <v>0</v>
      </c>
      <c r="H8" s="8">
        <f>+(H6-H5)</f>
        <v>0</v>
      </c>
      <c r="I8" s="8">
        <f>+(I6-I5)</f>
        <v>0</v>
      </c>
      <c r="J8" s="8">
        <v>9</v>
      </c>
    </row>
    <row r="9" spans="1:12" x14ac:dyDescent="0.2">
      <c r="A9" s="4" t="s">
        <v>28</v>
      </c>
      <c r="B9" s="8"/>
      <c r="C9" s="23">
        <f>+F36</f>
        <v>377.26560000000006</v>
      </c>
      <c r="D9" s="9">
        <f>D7*D8+IF(D8=0,0,12*J8)</f>
        <v>0</v>
      </c>
      <c r="E9" s="25">
        <f>+E7*E8</f>
        <v>0</v>
      </c>
      <c r="F9" s="25">
        <f>+F7*F8</f>
        <v>0</v>
      </c>
      <c r="G9" s="25">
        <f>+G7*G8</f>
        <v>0</v>
      </c>
      <c r="H9" s="25">
        <f>+H7*H8</f>
        <v>0</v>
      </c>
      <c r="I9" s="25">
        <f>I7*I8+19</f>
        <v>19</v>
      </c>
      <c r="J9" s="8">
        <f>+J7*J8</f>
        <v>540</v>
      </c>
      <c r="L9" s="33"/>
    </row>
    <row r="10" spans="1:12" ht="13.5" thickBot="1" x14ac:dyDescent="0.25">
      <c r="A10" s="4" t="s">
        <v>34</v>
      </c>
      <c r="B10" s="13"/>
      <c r="C10" s="14"/>
      <c r="D10" s="15"/>
      <c r="E10" s="13"/>
      <c r="F10" s="14"/>
      <c r="G10" s="14"/>
      <c r="H10" s="15"/>
    </row>
    <row r="11" spans="1:12" ht="14.25" thickTop="1" thickBot="1" x14ac:dyDescent="0.25">
      <c r="A11" s="24" t="s">
        <v>39</v>
      </c>
      <c r="B11" s="12"/>
      <c r="C11" s="46">
        <v>110</v>
      </c>
      <c r="D11" s="41"/>
      <c r="E11" s="39">
        <v>450</v>
      </c>
      <c r="F11" s="40"/>
      <c r="G11" s="40"/>
      <c r="H11" s="41"/>
    </row>
    <row r="12" spans="1:12" x14ac:dyDescent="0.2">
      <c r="A12" s="4" t="s">
        <v>3</v>
      </c>
      <c r="B12" s="5"/>
      <c r="C12" s="37">
        <f>SUM(C9:D9)</f>
        <v>377.26560000000006</v>
      </c>
      <c r="D12" s="38"/>
      <c r="E12" s="49">
        <f>SUM(E9:J9)</f>
        <v>559</v>
      </c>
      <c r="F12" s="50"/>
      <c r="G12" s="50"/>
      <c r="H12" s="51"/>
    </row>
    <row r="13" spans="1:12" ht="13.5" thickBot="1" x14ac:dyDescent="0.25">
      <c r="A13" s="4" t="s">
        <v>4</v>
      </c>
      <c r="B13" s="10"/>
      <c r="C13" s="47">
        <f>C11*J8</f>
        <v>990</v>
      </c>
      <c r="D13" s="48"/>
      <c r="E13" s="52">
        <f>E11*J8</f>
        <v>4050</v>
      </c>
      <c r="F13" s="53"/>
      <c r="G13" s="53"/>
      <c r="H13" s="48"/>
    </row>
    <row r="14" spans="1:12" x14ac:dyDescent="0.2">
      <c r="A14" s="1" t="s">
        <v>5</v>
      </c>
      <c r="B14" s="16" t="s">
        <v>6</v>
      </c>
      <c r="C14" s="30">
        <f>+C13+E13-(C12+E12)</f>
        <v>4103.7344000000003</v>
      </c>
    </row>
    <row r="15" spans="1:12" x14ac:dyDescent="0.2">
      <c r="A15" s="1" t="s">
        <v>7</v>
      </c>
      <c r="B15" s="3">
        <v>3400</v>
      </c>
    </row>
    <row r="16" spans="1:12" x14ac:dyDescent="0.2">
      <c r="A16" s="1" t="s">
        <v>29</v>
      </c>
      <c r="B16" s="1">
        <v>1</v>
      </c>
      <c r="C16" s="44" t="str">
        <f>CONCATENATE("Rozliczenie mediów",IF(H16&gt;0,"(niedopłata)","(Nadpłata)"))</f>
        <v>Rozliczenie mediów(Nadpłata)</v>
      </c>
      <c r="D16" s="45"/>
      <c r="E16" s="45"/>
      <c r="F16" s="45"/>
      <c r="G16" s="45"/>
      <c r="H16" s="23">
        <f>-C14</f>
        <v>-4103.7344000000003</v>
      </c>
    </row>
    <row r="17" spans="1:8" x14ac:dyDescent="0.2">
      <c r="B17" s="1">
        <v>2</v>
      </c>
      <c r="C17" s="44"/>
      <c r="D17" s="45"/>
      <c r="E17" s="45"/>
      <c r="F17" s="45"/>
      <c r="G17" s="45"/>
      <c r="H17" s="23"/>
    </row>
    <row r="18" spans="1:8" x14ac:dyDescent="0.2">
      <c r="B18" s="1">
        <v>3</v>
      </c>
      <c r="C18" s="44"/>
      <c r="D18" s="45"/>
      <c r="E18" s="45"/>
      <c r="F18" s="45"/>
      <c r="G18" s="45"/>
      <c r="H18" s="23"/>
    </row>
    <row r="19" spans="1:8" x14ac:dyDescent="0.2">
      <c r="B19" s="1">
        <v>4</v>
      </c>
      <c r="C19" s="44"/>
      <c r="D19" s="45"/>
      <c r="E19" s="45"/>
      <c r="F19" s="45"/>
      <c r="G19" s="45"/>
      <c r="H19" s="23"/>
    </row>
    <row r="20" spans="1:8" ht="13.5" thickBot="1" x14ac:dyDescent="0.25">
      <c r="B20" s="1">
        <v>5</v>
      </c>
      <c r="C20" s="44"/>
      <c r="D20" s="45"/>
      <c r="E20" s="45"/>
      <c r="F20" s="45"/>
      <c r="G20" s="43"/>
      <c r="H20" s="27"/>
    </row>
    <row r="21" spans="1:8" ht="13.5" thickBot="1" x14ac:dyDescent="0.25">
      <c r="G21" s="18" t="s">
        <v>20</v>
      </c>
      <c r="H21" s="28">
        <f>+H16+H17+H18+H19+H20</f>
        <v>-4103.7344000000003</v>
      </c>
    </row>
    <row r="22" spans="1:8" ht="13.5" thickBot="1" x14ac:dyDescent="0.25">
      <c r="A22" s="19" t="s">
        <v>8</v>
      </c>
      <c r="B22" s="26">
        <f>+B15-H21</f>
        <v>7503.7344000000003</v>
      </c>
    </row>
    <row r="23" spans="1:8" ht="13.5" thickBot="1" x14ac:dyDescent="0.25">
      <c r="A23" s="17" t="s">
        <v>30</v>
      </c>
      <c r="B23" s="34" t="s">
        <v>41</v>
      </c>
      <c r="C23" s="35"/>
      <c r="D23" s="35"/>
      <c r="E23" s="35"/>
      <c r="F23" s="36"/>
    </row>
    <row r="25" spans="1:8" x14ac:dyDescent="0.2">
      <c r="A25" t="s">
        <v>31</v>
      </c>
    </row>
    <row r="27" spans="1:8" x14ac:dyDescent="0.2">
      <c r="A27" s="1"/>
      <c r="B27" s="1" t="s">
        <v>32</v>
      </c>
      <c r="C27" s="1" t="s">
        <v>33</v>
      </c>
      <c r="D27" s="1" t="s">
        <v>9</v>
      </c>
      <c r="E27" s="1" t="s">
        <v>10</v>
      </c>
      <c r="F27" s="1" t="s">
        <v>11</v>
      </c>
    </row>
    <row r="28" spans="1:8" x14ac:dyDescent="0.2">
      <c r="A28" s="1" t="s">
        <v>12</v>
      </c>
      <c r="B28" s="29">
        <f>0.4826*1.23</f>
        <v>0.59359799999999996</v>
      </c>
      <c r="C28" s="1"/>
      <c r="D28" s="1">
        <f>C8</f>
        <v>0</v>
      </c>
      <c r="E28" s="1"/>
      <c r="F28" s="1">
        <f>+B28*D28</f>
        <v>0</v>
      </c>
    </row>
    <row r="29" spans="1:8" x14ac:dyDescent="0.2">
      <c r="A29" s="1" t="s">
        <v>13</v>
      </c>
      <c r="B29" s="1"/>
      <c r="C29" s="1">
        <f>10*1.23</f>
        <v>12.3</v>
      </c>
      <c r="D29" s="1"/>
      <c r="E29" s="1">
        <v>12</v>
      </c>
      <c r="F29" s="1">
        <f>+C29*E29</f>
        <v>147.60000000000002</v>
      </c>
    </row>
    <row r="30" spans="1:8" x14ac:dyDescent="0.2">
      <c r="A30" s="1" t="s">
        <v>14</v>
      </c>
      <c r="B30" s="29">
        <f>0.0125*1.23</f>
        <v>1.5375E-2</v>
      </c>
      <c r="C30" s="1"/>
      <c r="D30" s="1">
        <f>D28</f>
        <v>0</v>
      </c>
      <c r="E30" s="1"/>
      <c r="F30" s="1">
        <f>+B30*D30</f>
        <v>0</v>
      </c>
    </row>
    <row r="31" spans="1:8" x14ac:dyDescent="0.2">
      <c r="A31" s="1" t="s">
        <v>15</v>
      </c>
      <c r="B31" s="1">
        <f>0.1949*1.23</f>
        <v>0.239727</v>
      </c>
      <c r="C31" s="1"/>
      <c r="D31" s="1">
        <f>D30</f>
        <v>0</v>
      </c>
      <c r="E31" s="1"/>
      <c r="F31" s="1">
        <f>+B31*D31</f>
        <v>0</v>
      </c>
    </row>
    <row r="32" spans="1:8" x14ac:dyDescent="0.2">
      <c r="A32" s="1" t="s">
        <v>16</v>
      </c>
      <c r="B32" s="1">
        <v>0</v>
      </c>
      <c r="C32" s="1"/>
      <c r="D32" s="1"/>
      <c r="E32" s="1"/>
      <c r="F32" s="1">
        <v>0</v>
      </c>
    </row>
    <row r="33" spans="1:6" x14ac:dyDescent="0.2">
      <c r="A33" s="1" t="s">
        <v>17</v>
      </c>
      <c r="B33" s="1"/>
      <c r="C33" s="1">
        <f>1.23*14.3</f>
        <v>17.589000000000002</v>
      </c>
      <c r="D33" s="1"/>
      <c r="E33" s="1">
        <f>E29</f>
        <v>12</v>
      </c>
      <c r="F33" s="1">
        <f>+C33*E33</f>
        <v>211.06800000000004</v>
      </c>
    </row>
    <row r="34" spans="1:6" x14ac:dyDescent="0.2">
      <c r="A34" s="1" t="s">
        <v>18</v>
      </c>
      <c r="B34" s="1"/>
      <c r="C34" s="1">
        <f>1.23*1</f>
        <v>1.23</v>
      </c>
      <c r="D34" s="1"/>
      <c r="E34" s="1">
        <f>E33</f>
        <v>12</v>
      </c>
      <c r="F34" s="1">
        <f>+C34*E34</f>
        <v>14.76</v>
      </c>
    </row>
    <row r="35" spans="1:6" ht="13.5" thickBot="1" x14ac:dyDescent="0.25">
      <c r="A35" s="1" t="s">
        <v>19</v>
      </c>
      <c r="B35" s="1"/>
      <c r="C35" s="1">
        <f>1.23*0.26</f>
        <v>0.31980000000000003</v>
      </c>
      <c r="D35" s="1"/>
      <c r="E35" s="2">
        <f>E34</f>
        <v>12</v>
      </c>
      <c r="F35" s="1">
        <f>+C35*E35</f>
        <v>3.8376000000000001</v>
      </c>
    </row>
    <row r="36" spans="1:6" ht="13.5" thickBot="1" x14ac:dyDescent="0.25">
      <c r="E36" s="20" t="s">
        <v>20</v>
      </c>
      <c r="F36" s="21">
        <f>SUM(F28:F35)</f>
        <v>377.26560000000006</v>
      </c>
    </row>
  </sheetData>
  <mergeCells count="13">
    <mergeCell ref="B23:F23"/>
    <mergeCell ref="C12:D12"/>
    <mergeCell ref="E11:H11"/>
    <mergeCell ref="B3:D3"/>
    <mergeCell ref="C16:G16"/>
    <mergeCell ref="C17:G17"/>
    <mergeCell ref="C18:G18"/>
    <mergeCell ref="C11:D11"/>
    <mergeCell ref="C13:D13"/>
    <mergeCell ref="E12:H12"/>
    <mergeCell ref="E13:H13"/>
    <mergeCell ref="C19:G19"/>
    <mergeCell ref="C20:G20"/>
  </mergeCells>
  <phoneticPr fontId="2" type="noConversion"/>
  <pageMargins left="0.32" right="0.24" top="0.56000000000000005" bottom="1" header="0.34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Klukowska</dc:creator>
  <cp:lastModifiedBy>User</cp:lastModifiedBy>
  <cp:lastPrinted>2024-08-28T23:10:55Z</cp:lastPrinted>
  <dcterms:created xsi:type="dcterms:W3CDTF">2019-08-19T10:01:03Z</dcterms:created>
  <dcterms:modified xsi:type="dcterms:W3CDTF">2024-11-11T22:58:16Z</dcterms:modified>
</cp:coreProperties>
</file>